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KAB318\МОНИТОРИНГИ\МОНИТОРИНГ ОТКРЫТОСТИ БЮДЖЕТНЫХ ДАННЫХ\МОНИТОРИНГИ по ОТЧЕТУ об исполнении бюджета\Мониторинг открытости по отчету за 2024 год\"/>
    </mc:Choice>
  </mc:AlternateContent>
  <xr:revisionPtr revIDLastSave="0" documentId="13_ncr:1_{2FB36542-344C-414B-872C-E3F9AD6273D9}" xr6:coauthVersionLast="47" xr6:coauthVersionMax="47" xr10:uidLastSave="{00000000-0000-0000-0000-000000000000}"/>
  <bookViews>
    <workbookView xWindow="2730" yWindow="90" windowWidth="25230" windowHeight="15510" tabRatio="496" xr2:uid="{00000000-000D-0000-FFFF-FFFF00000000}"/>
  </bookViews>
  <sheets>
    <sheet name="РПР" sheetId="5" r:id="rId1"/>
  </sheets>
  <definedNames>
    <definedName name="_xlnm.Print_Titles" localSheetId="0">РПР!$3:$3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5" l="1"/>
  <c r="G28" i="5" l="1"/>
  <c r="G7" i="5" l="1"/>
  <c r="G8" i="5"/>
  <c r="F17" i="5" l="1"/>
  <c r="G17" i="5"/>
  <c r="G10" i="5"/>
  <c r="G9" i="5"/>
  <c r="F11" i="5"/>
  <c r="F13" i="5"/>
  <c r="F10" i="5"/>
  <c r="F6" i="5" l="1"/>
  <c r="G12" i="5"/>
  <c r="F8" i="5" l="1"/>
  <c r="F31" i="5" l="1"/>
  <c r="D42" i="5" l="1"/>
  <c r="E42" i="5"/>
  <c r="C42" i="5"/>
  <c r="F45" i="5"/>
  <c r="G45" i="5"/>
  <c r="F5" i="5"/>
  <c r="G5" i="5"/>
  <c r="G6" i="5"/>
  <c r="F7" i="5"/>
  <c r="F9" i="5"/>
  <c r="G11" i="5"/>
  <c r="G13" i="5"/>
  <c r="D4" i="5"/>
  <c r="E4" i="5"/>
  <c r="C4" i="5"/>
  <c r="F15" i="5" l="1"/>
  <c r="G15" i="5"/>
  <c r="F18" i="5"/>
  <c r="G18" i="5"/>
  <c r="F19" i="5"/>
  <c r="G19" i="5"/>
  <c r="F20" i="5"/>
  <c r="G20" i="5"/>
  <c r="F21" i="5"/>
  <c r="G21" i="5"/>
  <c r="F23" i="5"/>
  <c r="G23" i="5"/>
  <c r="F24" i="5"/>
  <c r="G24" i="5"/>
  <c r="F25" i="5"/>
  <c r="G25" i="5"/>
  <c r="F26" i="5"/>
  <c r="G26" i="5"/>
  <c r="F28" i="5"/>
  <c r="F30" i="5"/>
  <c r="G30" i="5"/>
  <c r="G31" i="5"/>
  <c r="F32" i="5"/>
  <c r="G32" i="5"/>
  <c r="F33" i="5"/>
  <c r="G33" i="5"/>
  <c r="F34" i="5"/>
  <c r="G34" i="5"/>
  <c r="F36" i="5"/>
  <c r="G36" i="5"/>
  <c r="F37" i="5"/>
  <c r="G37" i="5"/>
  <c r="F39" i="5"/>
  <c r="G39" i="5"/>
  <c r="F40" i="5"/>
  <c r="G40" i="5"/>
  <c r="F41" i="5"/>
  <c r="G41" i="5"/>
  <c r="F43" i="5"/>
  <c r="G43" i="5"/>
  <c r="F44" i="5"/>
  <c r="G44" i="5"/>
  <c r="F47" i="5"/>
  <c r="G47" i="5"/>
  <c r="F49" i="5"/>
  <c r="G49" i="5"/>
  <c r="C27" i="5" l="1"/>
  <c r="E27" i="5"/>
  <c r="D27" i="5"/>
  <c r="F27" i="5" l="1"/>
  <c r="G27" i="5"/>
  <c r="D48" i="5"/>
  <c r="E48" i="5"/>
  <c r="G48" i="5" l="1"/>
  <c r="G4" i="5"/>
  <c r="E46" i="5"/>
  <c r="D46" i="5"/>
  <c r="C46" i="5"/>
  <c r="G46" i="5" l="1"/>
  <c r="F46" i="5"/>
  <c r="C48" i="5"/>
  <c r="F48" i="5" s="1"/>
  <c r="E38" i="5"/>
  <c r="D38" i="5"/>
  <c r="C38" i="5"/>
  <c r="E35" i="5"/>
  <c r="D35" i="5"/>
  <c r="C35" i="5"/>
  <c r="E29" i="5"/>
  <c r="D29" i="5"/>
  <c r="C29" i="5"/>
  <c r="E22" i="5"/>
  <c r="D22" i="5"/>
  <c r="C22" i="5"/>
  <c r="E16" i="5"/>
  <c r="D16" i="5"/>
  <c r="C16" i="5"/>
  <c r="E14" i="5"/>
  <c r="D14" i="5"/>
  <c r="C14" i="5"/>
  <c r="C50" i="5" s="1"/>
  <c r="F4" i="5"/>
  <c r="D50" i="5" l="1"/>
  <c r="E50" i="5"/>
  <c r="F38" i="5"/>
  <c r="G38" i="5"/>
  <c r="F35" i="5"/>
  <c r="G29" i="5"/>
  <c r="F22" i="5"/>
  <c r="F16" i="5"/>
  <c r="G16" i="5"/>
  <c r="F14" i="5"/>
  <c r="G22" i="5"/>
  <c r="G42" i="5"/>
  <c r="F29" i="5"/>
  <c r="G14" i="5"/>
  <c r="G35" i="5"/>
  <c r="F42" i="5"/>
  <c r="G50" i="5" l="1"/>
  <c r="F50" i="5"/>
</calcChain>
</file>

<file path=xl/sharedStrings.xml><?xml version="1.0" encoding="utf-8"?>
<sst xmlns="http://schemas.openxmlformats.org/spreadsheetml/2006/main" count="138" uniqueCount="138">
  <si>
    <t>тыс.руб.</t>
  </si>
  <si>
    <t>Наименование</t>
  </si>
  <si>
    <t>РПР</t>
  </si>
  <si>
    <t>Исполнено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</si>
  <si>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</si>
  <si>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</si>
  <si>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</si>
  <si>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</si>
  <si>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</si>
  <si>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</si>
  <si>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 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</si>
  <si>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</si>
  <si>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</si>
  <si>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</si>
  <si>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</si>
  <si>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Национальная экономика</t>
  </si>
  <si>
    <t>Сельское хозяйство и рыболовство</t>
  </si>
  <si>
    <t>Водное хозяйство</t>
  </si>
  <si>
    <t>Транспорт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</si>
  <si>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</si>
  <si>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</si>
  <si>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</si>
  <si>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</si>
  <si>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</si>
  <si>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 xml:space="preserve">Другие вопросы  в области жилищно-коммунального хозяйства 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</si>
  <si>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</si>
  <si>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</si>
  <si>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</si>
  <si>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</si>
  <si>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</si>
  <si>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Культура, кинематография</t>
  </si>
  <si>
    <t xml:space="preserve">Культура </t>
  </si>
  <si>
    <t>Другие вопросы 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</si>
  <si>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</si>
  <si>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</si>
  <si>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</si>
  <si>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 и детства</t>
  </si>
  <si>
    <t>Физическая культура и спорт</t>
  </si>
  <si>
    <t xml:space="preserve">Физическая культура </t>
  </si>
  <si>
    <t>Массовый спорт</t>
  </si>
  <si>
    <t>Средства массовой информации</t>
  </si>
  <si>
    <t>Телевидение и радиовещание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</si>
  <si>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</si>
  <si>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</si>
  <si>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 РАСХОДОВ</t>
  </si>
  <si>
    <t>ПРОФИЦИТ БЮДЖЕТА (со знаком "плюс")                                              ДЕФИЦИТ БЮДЖЕТА (со знаком "минус")</t>
  </si>
  <si>
    <t>0100</t>
  </si>
  <si>
    <t>0102</t>
  </si>
  <si>
    <t>0103</t>
  </si>
  <si>
    <t xml:space="preserve">0104      </t>
  </si>
  <si>
    <t>0105</t>
  </si>
  <si>
    <t>0106</t>
  </si>
  <si>
    <t>0107</t>
  </si>
  <si>
    <t>0111</t>
  </si>
  <si>
    <t>0113</t>
  </si>
  <si>
    <t>0300</t>
  </si>
  <si>
    <t>0400</t>
  </si>
  <si>
    <t>0405</t>
  </si>
  <si>
    <t>0406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</si>
  <si>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</si>
  <si>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</si>
  <si>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</si>
  <si>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</si>
  <si>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</si>
  <si>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</si>
  <si>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</si>
  <si>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</si>
  <si>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</si>
  <si>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</si>
  <si>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</si>
  <si>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0703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</si>
  <si>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</si>
  <si>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</si>
  <si>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</si>
  <si>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</si>
  <si>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</si>
  <si>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</si>
  <si>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</si>
  <si>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</si>
  <si>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</si>
  <si>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1100</t>
  </si>
  <si>
    <t>1101</t>
  </si>
  <si>
    <t>1102</t>
  </si>
  <si>
    <t>1200</t>
  </si>
  <si>
    <t>1201</t>
  </si>
  <si>
    <t>1300</t>
  </si>
  <si>
    <t>1301</t>
  </si>
  <si>
    <t>9800</t>
  </si>
  <si>
    <t>Первоначальный план</t>
  </si>
  <si>
    <t xml:space="preserve">Процент исполнения к первоначальному плану </t>
  </si>
  <si>
    <t>Пояснения различий между первоначально утвержденными показателями расходов и  их фактическими значениями (5 и более процентов)</t>
  </si>
  <si>
    <t>0310</t>
  </si>
  <si>
    <t>Охрана окружающей среды</t>
  </si>
  <si>
    <t>Другие вопросы в области охраны окружающей среды</t>
  </si>
  <si>
    <t>0600</t>
  </si>
  <si>
    <t>0605</t>
  </si>
  <si>
    <t>1103</t>
  </si>
  <si>
    <t>Спорт высших достижений</t>
  </si>
  <si>
    <t>Дорожное хозяйство (дорожные фонды)</t>
  </si>
  <si>
    <t>Сведения о фактически произведенных расходах по разделам и подразделам классификации расходов бюджетов в сравнении с первоначально утвержденными решением о бюджете значениями и с уточненными значениями с учетом внесенных изменений за 2024 год</t>
  </si>
  <si>
    <t>Прикладные научные исследования в области общегосударственных вопросов</t>
  </si>
  <si>
    <t>0112</t>
  </si>
  <si>
    <t>Средства резервного фонда администрации города направляются на непредвиденные расходы по другим разделам. В уточненном плане - нераспределенный остаток средств</t>
  </si>
  <si>
    <t>Выделены дополнительные ассигнования Решением БГД на: 
- восстановление секвестра;
-  создание и ремонт модельной  МБ "Дом Семьи" в рамках НП "Культура";
- подсветку МБ "Багульник" (п.Моховая падь, литер 2);
- капремонт ДОЛ им.Ю.А.Гагарина;
- ПСД Дом Губернатора;
- подсветку ДК с.Садовое;
- видеонаблюдение в Первомайском парке;
- выполнение аварийно-восстановительных работ в подвальном помещении МБ "Центральная"</t>
  </si>
  <si>
    <t>Отсутсвие потребности в субвенции (присяжные заседатели)</t>
  </si>
  <si>
    <t>В первоначальном бюджете средства не запланированы на проведение выборов депутатов в Благовещенскую городскую Думу</t>
  </si>
  <si>
    <t xml:space="preserve">Уточненный план </t>
  </si>
  <si>
    <t xml:space="preserve">Процент исполнения от уточненногоо плана </t>
  </si>
  <si>
    <t xml:space="preserve"> Экономия расходов на обслуживании долга вследствие замещения действующих кредитов коммерческих банков казначейскими кредитами на пополнение остатков</t>
  </si>
  <si>
    <t>Расходы произведены исходя из поступивших заявлений от граждан (37 шт.) для получения ЕДВ взамен бесплатного предоставления в собственность граждан земельного участка для индивидуального жилищного строительства.</t>
  </si>
  <si>
    <t xml:space="preserve">Выделены дополнительные ассигнования Решением БГД на:
- восстановление секвестра по текущим расходам;
- реализацию мероприятий по сохранению памятников амурчанам, погибшим в годы Великой Отечественной войны и войны с Японией 1945 года;
- на капитальный ремонт объекта культурного наследия регионального значения «Памятник воинам-амурцам, погибшим в годы Великой Отечественной войны 1941-1945гг.» по адресу: Амурская область, г.Благовещенск, Площадь Победы.        </t>
  </si>
  <si>
    <t>Выделены дополнительные ассигнования Решением БГД:
- проектирование реконструкции и благоустройства городского парка;
- фестиваль цветов;
- формирование современной городской среды;
- ремонт площади Победы;
- уборка с территорий общего пользования случайного мусора, а также по установке и содержанию элементов благоустройства;
- субсидии СЛС;
- ремонт фасадов многоквартирных домов;
 - реализация мероприятий "1000 дворов";
- подготовка к Новому году</t>
  </si>
  <si>
    <r>
      <t>Выделены дополнительные ассигнования Решением БГД:
- на ремонтные и текущие расходы;
-  проведение  работ по установке  подсветки зданий  образ. организаций;
-  проведение  профессионального конкурса "Педагог года", выплату молодым педагогам;
- проведение мероприятий по противопожар. и антитеррор. защищенности образ. организаций;
- на общее образование.
Уменьшены   БА:
- за счет средств обл. бюджета в связи с уменьшением количества выданных сертификатов на детей в возрасте от 1,5 до 3-х лет;</t>
    </r>
    <r>
      <rPr>
        <u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>- неосвоенны  в связи  с уменьшением  числа  педагогических работников, уходящих на пенсию, молодых педагогов.</t>
    </r>
  </si>
  <si>
    <t>Выделены дополнительные ассигнования Решением БГД:
- выплату премии одаренным детям, в связи  с увеличением размера выплаты;
- на оплату труда работников образ. организаций, ремонтные и текущие расходы;
- предоставление бесплатного питания  отдельным категориям обучающихся 1-4 классов в классах полного дня;
- общее образование из областного бюджета;
- советников директоров из областного бюджета;
- установка  подсветки зданий  образовательных организаций.
Сокращены БА из областного бюджета, экономия средств</t>
  </si>
  <si>
    <t>Выделены дополнительные ассигнования Решением БГД:
- на оплату труда работников образ. организаций, текущие расходы;
-  установка  подсветки зданий  образовательных организаций;
- проведение  профессионального конкурса "Педагог года", выплату молодым педагогам;
- на выплаты молодым педагогам в связи с увеличением их числа.
Произведено перераспределение средсв в другие подразделы, экономия средств</t>
  </si>
  <si>
    <t>Выделены дополнительные ассигнования Решением БГД:
- на проведение ремонтных работ в ДОЛ " Огонек"Сокращены БА из областного бюджета;
- из областного бюджета на фин. Обеспечение на выплаты советникам директоров, частичную оплату стоимости путевок для детей работающих граждан и др.;
- проведение общегородских мероприятий ( выпускной бал, августовская конференция  образовательных организаций, проектно- образовательный интенсив "Флагманская школа", муниципальный этап Всероссийского конкурса профессионального мастерства " Педагог года -2024")
- оплату труда работникам мун. учреждений</t>
  </si>
  <si>
    <t>Выделены дополнительные ассигнования Решением БГД:
- на осуществление дорожной деятельности, 
- на реконструкцию автомобильной дороги по ул. Горького от ул. Первомайской до ул. Лазо г. Благовещенска,
-  на содержание улично-дорожной сети, стройконтроль , на приобретение специализированной техники для уборки территорий с твердым покрытием</t>
  </si>
  <si>
    <t>Выделены дополнительные ассигнования Решением БГД: 
- на субсидии транспортным предприятиям и перевозчикам;
- на оказание финансовой помощи в целях восстановления платежеспособности МП «Автоколонна-1275»</t>
  </si>
  <si>
    <t>Выделены дополнительные ассигнования Решением БГД: 
- на строительство объекта "Трибуна-Холл", 
- на проведение комплексных кадастровых работ, 
- на организационную, информационную, консультационную поддержка субъектов МСП</t>
  </si>
  <si>
    <t>Выделены дополнительные ассигнования Решением БГД:
- на мероприятия в рамках Международного российско-китайского фестиваля зимних видов спорта, 
- на приобретение формы спортивным командам, на создание условий для развития физической культуры и спорта среди лиц с ОВЗ (волейбол),  
- на приобретение наградной атрибутики, сувениров, дежурство скорой помощи,медобеспечение соревнований</t>
  </si>
  <si>
    <t>Выделены дополнительные ассигнования Решением БГД :
-на антиреррористические мероприятия;
-на услуги по физической охране объекта;</t>
  </si>
  <si>
    <t>Выделены дополнительные ассигнования Решением БГД:
- на мпенсацию платы родителям детей, посещающих д/сады;
- на содержание детей, находящихся в сумьях опекунов (попечителей) и в приемных семьях;</t>
  </si>
  <si>
    <t>Выделены дополнительные ассигнования Решением БГД :
- на мероприятия по обеспечению условий для подготовки спортивного резерва в сш № 5;
- на непредвиденные ремонтно -восстановительные работы в спортивной школе № 3;
- на оплату труда работников спортивных организаций, текущие расходы;
- на антиреррористические мероприятия;
- на ремонт спортивных залов и душевых</t>
  </si>
  <si>
    <t>Выделены дополнительные ассигнования Решением БГД  на обеспечение  деятельности МИА "Город"</t>
  </si>
  <si>
    <t xml:space="preserve"> Выделены дополнительные ассигнования Решением БГД: 
- на уплату земельного налога;
- на  увеличение ФОТ, командировки;
- на приобретение услуг в области информационной безопасности</t>
  </si>
  <si>
    <t>Перераспределение бюджетных ассигнований (далее -БА) по вакантной ставке зам. председателя Благовещенской городской Думы</t>
  </si>
  <si>
    <t>Выделены средства областного бюджета и софинансирование из городского бюджета  на  ремонт канализационного коллектора по ул. Игнатьевское шоссе, реконструкция ул. Тепличная 1 этап 1 очередь (инженерные сети, строительство тепловой сети в 342 квартале, строительства объекта «Тепловая сеть от котельной 800 квартала (вдоль ул. 50 лет Октября от ул. Зеленая до ул. Шафира), на компенсациию выпадающих доходов возникающих при применении льготных тарифов;</t>
  </si>
  <si>
    <t>Выделены дополнительные ассигнования Решением БГД: на переселение граждан из АЖФ, на мероприятия по сносу аварийных домов</t>
  </si>
  <si>
    <t>Выделены дополнительные ассигнования Решением БГД: на берегоукрепление и реконструкцию набережной р. Амур</t>
  </si>
  <si>
    <t>Выделены дополнительные ассигнования Решением БГД: на текущие расходы учреждений (восстановление секвестированных расходов)</t>
  </si>
  <si>
    <t>Выделены дополнительные ассигнования Решением БГД: на мероприятия по благоустройству городского округа (орнитологические исследования)</t>
  </si>
  <si>
    <t>Выделены дополнительные ассигнования Решением БГД:
- на оплату по факту предъявления исполнительных документов, уплату штрафов;
- на выплату  поощрений за заслуги перед МО городом Благовещенском;
- на восстановление секвестра;
- текущие расходы  учреждений (восстановление секвестированных расходов)</t>
  </si>
  <si>
    <t>Выделены дополнительные ассигнования Решением БГД: на проведение капитального ремонта двигателя автомобиля,  на оказание услуг по тушению лесов;  приобретение спецодежды, обучение и повышение квалификации водолазов,  функционирование системы оповещения, приобретение гидравлических инструментов для спасателей ,  на ремонт лицевых фасадов входов в бомбоубежище по адресу: г. Благовещенск, ул. Кантемирова, д. 14.</t>
  </si>
  <si>
    <t xml:space="preserve">Выделены дополнительные ассигнования Решением БГД: в связи с изменением штатного расписания, изменения межбюджетных трансфертов, на текущие расходы учреждений (восстановление секвестированных расходов) </t>
  </si>
  <si>
    <t>Выделены дополнительные ассигнования Решением БГ: в связи с изменением  межбюджетных трансфертов на содержание животных без владельцев</t>
  </si>
  <si>
    <t>Заявительный характер субсидирования организаций, производителей товаров, работ и услуг</t>
  </si>
  <si>
    <t xml:space="preserve">Молодежная политика </t>
  </si>
  <si>
    <t>Выделены дополнительные ассигнования Решением БГД:
на создание МАУ "Молодежный креативный Мультицентр", на организацию и проведение 253 массовых мероприятий, направленных на реализацию основных направлений государственной молодежной политики в городе Благовещенске, на оказание поддержки в сфере молодежной политики 22 активным и талантливым молодым людям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</si>
</sst>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0"/>
      <name val="Times New Roman"/>
      <family val="1"/>
    </font>
    <font>
      <b/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indexed="8"/>
      <name val="Times New Roman"/>
      <family val="1"/>
    </font>
    <font>
      <sz val="11"/>
      <color rgb="FFFF0000"/>
      <name val="Times New Roman"/>
      <family val="1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7" fillId="0" borderId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/>
    <xf numFmtId="0" fontId="4" fillId="0" borderId="0" xfId="0" applyFont="1"/>
    <xf numFmtId="164" fontId="4" fillId="0" borderId="0" xfId="0" applyNumberFormat="1" applyFont="1" applyAlignment="1">
      <alignment horizontal="right"/>
    </xf>
    <xf numFmtId="1" fontId="5" fillId="0" borderId="1" xfId="1" applyNumberFormat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3" applyFont="1" applyBorder="1" applyAlignment="1">
      <alignment vertical="top" wrapText="1"/>
    </xf>
    <xf numFmtId="164" fontId="10" fillId="0" borderId="1" xfId="3" applyNumberFormat="1" applyFont="1" applyBorder="1" applyAlignment="1">
      <alignment horizontal="center" vertical="center" wrapText="1"/>
    </xf>
    <xf numFmtId="0" fontId="11" fillId="0" borderId="1" xfId="3" applyFont="1" applyBorder="1" applyAlignment="1">
      <alignment vertical="top" wrapText="1"/>
    </xf>
    <xf numFmtId="0" fontId="5" fillId="0" borderId="1" xfId="3" applyFont="1" applyBorder="1" applyAlignment="1">
      <alignment vertical="top" wrapText="1"/>
    </xf>
    <xf numFmtId="164" fontId="9" fillId="0" borderId="1" xfId="3" applyNumberFormat="1" applyFont="1" applyBorder="1" applyAlignment="1">
      <alignment horizontal="center" vertical="center" wrapText="1"/>
    </xf>
    <xf numFmtId="164" fontId="5" fillId="0" borderId="1" xfId="3" applyNumberFormat="1" applyFont="1" applyBorder="1" applyAlignment="1">
      <alignment horizontal="center" vertical="center"/>
    </xf>
    <xf numFmtId="0" fontId="12" fillId="0" borderId="1" xfId="3" applyFont="1" applyBorder="1" applyAlignment="1">
      <alignment vertical="top" wrapText="1"/>
    </xf>
    <xf numFmtId="0" fontId="13" fillId="0" borderId="1" xfId="3" applyFont="1" applyBorder="1" applyAlignment="1">
      <alignment vertical="top" wrapText="1"/>
    </xf>
    <xf numFmtId="49" fontId="9" fillId="0" borderId="1" xfId="3" applyNumberFormat="1" applyFont="1" applyBorder="1" applyAlignment="1">
      <alignment horizontal="left" vertical="top" wrapText="1"/>
    </xf>
    <xf numFmtId="164" fontId="9" fillId="0" borderId="1" xfId="3" applyNumberFormat="1" applyFont="1" applyBorder="1" applyAlignment="1">
      <alignment horizontal="right" vertical="center" wrapText="1"/>
    </xf>
    <xf numFmtId="49" fontId="14" fillId="0" borderId="1" xfId="3" applyNumberFormat="1" applyFont="1" applyBorder="1" applyAlignment="1">
      <alignment horizontal="left" vertical="top" wrapText="1"/>
    </xf>
    <xf numFmtId="49" fontId="9" fillId="0" borderId="1" xfId="3" applyNumberFormat="1" applyFont="1" applyBorder="1" applyAlignment="1">
      <alignment horizontal="center" vertical="center" wrapText="1"/>
    </xf>
    <xf numFmtId="49" fontId="5" fillId="0" borderId="1" xfId="3" applyNumberFormat="1" applyFont="1" applyBorder="1" applyAlignment="1">
      <alignment horizontal="center" vertical="center" wrapText="1"/>
    </xf>
    <xf numFmtId="49" fontId="12" fillId="0" borderId="1" xfId="3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5" fillId="0" borderId="6" xfId="3" applyNumberFormat="1" applyFont="1" applyBorder="1" applyAlignment="1">
      <alignment horizontal="center" vertical="center"/>
    </xf>
    <xf numFmtId="164" fontId="4" fillId="0" borderId="0" xfId="0" applyNumberFormat="1" applyFont="1"/>
    <xf numFmtId="0" fontId="2" fillId="0" borderId="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horizontal="center" vertical="center"/>
    </xf>
    <xf numFmtId="164" fontId="12" fillId="0" borderId="6" xfId="6" applyNumberFormat="1" applyFont="1" applyBorder="1" applyAlignment="1">
      <alignment horizontal="center" vertical="center"/>
    </xf>
    <xf numFmtId="1" fontId="5" fillId="0" borderId="0" xfId="1" applyNumberFormat="1" applyFont="1" applyAlignment="1">
      <alignment vertical="top" wrapText="1"/>
    </xf>
    <xf numFmtId="0" fontId="17" fillId="0" borderId="7" xfId="7" applyFont="1" applyBorder="1" applyAlignment="1">
      <alignment vertical="top" wrapText="1"/>
    </xf>
    <xf numFmtId="164" fontId="12" fillId="0" borderId="8" xfId="6" applyNumberFormat="1" applyFont="1" applyBorder="1" applyAlignment="1">
      <alignment horizontal="center" vertical="center"/>
    </xf>
    <xf numFmtId="3" fontId="12" fillId="0" borderId="1" xfId="8" applyNumberFormat="1" applyFont="1" applyBorder="1" applyAlignment="1" applyProtection="1">
      <alignment horizontal="left" vertical="center" wrapText="1"/>
      <protection locked="0"/>
    </xf>
    <xf numFmtId="164" fontId="5" fillId="0" borderId="1" xfId="6" applyNumberFormat="1" applyFont="1" applyBorder="1" applyAlignment="1">
      <alignment horizontal="center" vertical="center"/>
    </xf>
    <xf numFmtId="164" fontId="18" fillId="0" borderId="1" xfId="3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0" fontId="8" fillId="0" borderId="0" xfId="0" applyFont="1" applyAlignment="1">
      <alignment horizontal="center" wrapText="1"/>
    </xf>
    <xf numFmtId="164" fontId="2" fillId="0" borderId="2" xfId="0" applyNumberFormat="1" applyFont="1" applyBorder="1" applyAlignment="1">
      <alignment horizontal="right"/>
    </xf>
  </cellXfs>
  <cellStyles count="9">
    <cellStyle name="Обычный" xfId="0" builtinId="0"/>
    <cellStyle name="Обычный 2" xfId="3" xr:uid="{00000000-0005-0000-0000-000001000000}"/>
    <cellStyle name="Обычный 2 3" xfId="6" xr:uid="{00000000-0005-0000-0000-000002000000}"/>
    <cellStyle name="Обычный 2 4" xfId="8" xr:uid="{00000000-0005-0000-0000-000003000000}"/>
    <cellStyle name="Обычный 3" xfId="1" xr:uid="{00000000-0005-0000-0000-000004000000}"/>
    <cellStyle name="Обычный 3 3" xfId="7" xr:uid="{00000000-0005-0000-0000-000005000000}"/>
    <cellStyle name="Обычный 4" xfId="2" xr:uid="{00000000-0005-0000-0000-000006000000}"/>
    <cellStyle name="Обычный 5" xfId="4" xr:uid="{00000000-0005-0000-0000-000007000000}"/>
    <cellStyle name="Обычный 6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="90" zoomScaleNormal="90" workbookViewId="0">
      <pane xSplit="2" ySplit="3" topLeftCell="C32" activePane="bottomRight" state="frozen"/>
      <selection pane="topRight" activeCell="C1" sqref="C1"/>
      <selection pane="bottomLeft" activeCell="A4" sqref="A4"/>
      <selection pane="bottomRight" activeCell="M34" sqref="M34"/>
    </sheetView>
  </sheetViews>
  <sheetFormatPr defaultColWidth="9.140625" defaultRowHeight="15" x14ac:dyDescent="0.25"/>
  <cols>
    <col min="1" max="1" width="40" style="7" customWidth="1"/>
    <col min="2" max="2" width="8" style="41" customWidth="1"/>
    <col min="3" max="3" width="13.5703125" style="4" customWidth="1"/>
    <col min="4" max="4" width="13.5703125" style="3" customWidth="1"/>
    <col min="5" max="5" width="12.85546875" style="3" customWidth="1"/>
    <col min="6" max="6" width="12.5703125" style="3" customWidth="1"/>
    <col min="7" max="7" width="12.42578125" style="3" customWidth="1"/>
    <col min="8" max="8" width="56" style="1" customWidth="1"/>
    <col min="9" max="9" width="12.85546875" style="3" customWidth="1"/>
    <col min="10" max="16384" width="9.140625" style="3"/>
  </cols>
  <sheetData>
    <row r="1" spans="1:8" s="2" customFormat="1" ht="35.25" customHeight="1" x14ac:dyDescent="0.25">
      <c r="A1" s="44" t="s">
        <v>99</v>
      </c>
      <c r="B1" s="44"/>
      <c r="C1" s="44"/>
      <c r="D1" s="44"/>
      <c r="E1" s="44"/>
      <c r="F1" s="44"/>
      <c r="G1" s="44"/>
      <c r="H1" s="44"/>
    </row>
    <row r="2" spans="1:8" s="2" customFormat="1" ht="12.75" x14ac:dyDescent="0.2">
      <c r="A2" s="1"/>
      <c r="B2" s="40"/>
      <c r="F2" s="45" t="s">
        <v>0</v>
      </c>
      <c r="G2" s="45"/>
      <c r="H2" s="45"/>
    </row>
    <row r="3" spans="1:8" s="2" customFormat="1" ht="63.75" x14ac:dyDescent="0.2">
      <c r="A3" s="5" t="s">
        <v>1</v>
      </c>
      <c r="B3" s="6" t="s">
        <v>2</v>
      </c>
      <c r="C3" s="8" t="s">
        <v>88</v>
      </c>
      <c r="D3" s="9" t="s">
        <v>106</v>
      </c>
      <c r="E3" s="9" t="s">
        <v>3</v>
      </c>
      <c r="F3" s="24" t="s">
        <v>89</v>
      </c>
      <c r="G3" s="31" t="s">
        <v>107</v>
      </c>
      <c r="H3" s="24" t="s">
        <v>90</v>
      </c>
    </row>
    <row r="4" spans="1:8" ht="15.75" x14ac:dyDescent="0.25">
      <c r="A4" s="10" t="s">
        <v>4</v>
      </c>
      <c r="B4" s="21" t="s">
        <v>46</v>
      </c>
      <c r="C4" s="25">
        <f>SUM(C5:C13)</f>
        <v>898970.9</v>
      </c>
      <c r="D4" s="25">
        <f t="shared" ref="D4:E4" si="0">SUM(D5:D13)</f>
        <v>1004417.2</v>
      </c>
      <c r="E4" s="25">
        <f t="shared" si="0"/>
        <v>984132.7</v>
      </c>
      <c r="F4" s="11">
        <f>IFERROR(E4/C4*100,0)</f>
        <v>109.47325436229359</v>
      </c>
      <c r="G4" s="11">
        <f>IFERROR(E4/D4*100,0)</f>
        <v>97.980470664978654</v>
      </c>
      <c r="H4" s="28"/>
    </row>
    <row r="5" spans="1:8" ht="45" x14ac:dyDescent="0.25">
      <c r="A5" s="12" t="s">
        <v>5</v>
      </c>
      <c r="B5" s="22" t="s">
        <v>47</v>
      </c>
      <c r="C5" s="36">
        <v>3669.4</v>
      </c>
      <c r="D5" s="38">
        <v>3829.3</v>
      </c>
      <c r="E5" s="38">
        <v>3722.3</v>
      </c>
      <c r="F5" s="15">
        <f>IFERROR(E5/C5*100,0)</f>
        <v>101.44165258625388</v>
      </c>
      <c r="G5" s="15">
        <f>IFERROR(E5/D5*100,0)</f>
        <v>97.2057556211318</v>
      </c>
      <c r="H5" s="27"/>
    </row>
    <row r="6" spans="1:8" ht="63" customHeight="1" x14ac:dyDescent="0.25">
      <c r="A6" s="12" t="s">
        <v>6</v>
      </c>
      <c r="B6" s="22" t="s">
        <v>48</v>
      </c>
      <c r="C6" s="36">
        <v>49549.5</v>
      </c>
      <c r="D6" s="38">
        <v>46379.3</v>
      </c>
      <c r="E6" s="38">
        <v>41908.300000000003</v>
      </c>
      <c r="F6" s="39">
        <f>IFERROR(E6/C6*100,0)</f>
        <v>84.578653669562769</v>
      </c>
      <c r="G6" s="15">
        <f t="shared" ref="G6" si="1">IFERROR(E6/D6*100,0)</f>
        <v>90.359923500354682</v>
      </c>
      <c r="H6" s="27" t="s">
        <v>125</v>
      </c>
    </row>
    <row r="7" spans="1:8" ht="75" x14ac:dyDescent="0.25">
      <c r="A7" s="12" t="s">
        <v>7</v>
      </c>
      <c r="B7" s="22" t="s">
        <v>49</v>
      </c>
      <c r="C7" s="36">
        <v>349778.89999999997</v>
      </c>
      <c r="D7" s="38">
        <v>397415.2</v>
      </c>
      <c r="E7" s="38">
        <v>395385</v>
      </c>
      <c r="F7" s="39">
        <f t="shared" ref="F7:F13" si="2">IFERROR(E7/C7*100,0)</f>
        <v>113.03855092459838</v>
      </c>
      <c r="G7" s="15">
        <f>IFERROR(E7/D7*100,0)</f>
        <v>99.489148880062956</v>
      </c>
      <c r="H7" s="27" t="s">
        <v>133</v>
      </c>
    </row>
    <row r="8" spans="1:8" ht="15.75" x14ac:dyDescent="0.25">
      <c r="A8" s="12" t="s">
        <v>8</v>
      </c>
      <c r="B8" s="22" t="s">
        <v>50</v>
      </c>
      <c r="C8" s="36">
        <v>8.6</v>
      </c>
      <c r="D8" s="38">
        <v>29</v>
      </c>
      <c r="E8" s="38">
        <v>6.6</v>
      </c>
      <c r="F8" s="39">
        <f>IFERROR(E8/C8*100,0)</f>
        <v>76.744186046511629</v>
      </c>
      <c r="G8" s="15">
        <f>IFERROR(E8/D8*100,0)</f>
        <v>22.758620689655171</v>
      </c>
      <c r="H8" s="27" t="s">
        <v>104</v>
      </c>
    </row>
    <row r="9" spans="1:8" ht="60" x14ac:dyDescent="0.25">
      <c r="A9" s="12" t="s">
        <v>9</v>
      </c>
      <c r="B9" s="22" t="s">
        <v>51</v>
      </c>
      <c r="C9" s="38">
        <v>85933.4</v>
      </c>
      <c r="D9" s="38">
        <v>91574.3</v>
      </c>
      <c r="E9" s="38">
        <v>90776.1</v>
      </c>
      <c r="F9" s="39">
        <f t="shared" si="2"/>
        <v>105.6354106785022</v>
      </c>
      <c r="G9" s="15">
        <f>IFERROR(E9/D9*100,0)</f>
        <v>99.128358065527124</v>
      </c>
      <c r="H9" s="27" t="s">
        <v>129</v>
      </c>
    </row>
    <row r="10" spans="1:8" ht="42" customHeight="1" x14ac:dyDescent="0.25">
      <c r="A10" s="12" t="s">
        <v>10</v>
      </c>
      <c r="B10" s="22" t="s">
        <v>52</v>
      </c>
      <c r="C10" s="38">
        <v>0</v>
      </c>
      <c r="D10" s="38">
        <v>36642.199999999997</v>
      </c>
      <c r="E10" s="38">
        <v>36642.199999999997</v>
      </c>
      <c r="F10" s="39">
        <f t="shared" si="2"/>
        <v>0</v>
      </c>
      <c r="G10" s="15">
        <f>IFERROR(E10/D10*100,0)</f>
        <v>100</v>
      </c>
      <c r="H10" s="27" t="s">
        <v>105</v>
      </c>
    </row>
    <row r="11" spans="1:8" ht="38.25" x14ac:dyDescent="0.25">
      <c r="A11" s="13" t="s">
        <v>11</v>
      </c>
      <c r="B11" s="22" t="s">
        <v>53</v>
      </c>
      <c r="C11" s="36">
        <v>110000</v>
      </c>
      <c r="D11" s="38">
        <v>10143.1</v>
      </c>
      <c r="E11" s="38">
        <v>0</v>
      </c>
      <c r="F11" s="39">
        <f t="shared" si="2"/>
        <v>0</v>
      </c>
      <c r="G11" s="15">
        <f t="shared" ref="G11:G13" si="3">IFERROR(E11/D11*100,0)</f>
        <v>0</v>
      </c>
      <c r="H11" s="27" t="s">
        <v>102</v>
      </c>
    </row>
    <row r="12" spans="1:8" ht="47.25" x14ac:dyDescent="0.25">
      <c r="A12" s="37" t="s">
        <v>100</v>
      </c>
      <c r="B12" s="22" t="s">
        <v>101</v>
      </c>
      <c r="C12" s="36">
        <v>0</v>
      </c>
      <c r="D12" s="38">
        <v>285</v>
      </c>
      <c r="E12" s="38">
        <v>285</v>
      </c>
      <c r="F12" s="39">
        <f>IFERROR(E12/C12*100,0)</f>
        <v>0</v>
      </c>
      <c r="G12" s="15">
        <f t="shared" ref="G12" si="4">IFERROR(E12/D12*100,0)</f>
        <v>100</v>
      </c>
      <c r="H12" s="27" t="s">
        <v>130</v>
      </c>
    </row>
    <row r="13" spans="1:8" ht="102" x14ac:dyDescent="0.25">
      <c r="A13" s="12" t="s">
        <v>12</v>
      </c>
      <c r="B13" s="22" t="s">
        <v>54</v>
      </c>
      <c r="C13" s="36">
        <v>300031.10000000009</v>
      </c>
      <c r="D13" s="38">
        <v>418119.8</v>
      </c>
      <c r="E13" s="38">
        <v>415407.2</v>
      </c>
      <c r="F13" s="39">
        <f t="shared" si="2"/>
        <v>138.45471352803088</v>
      </c>
      <c r="G13" s="15">
        <f t="shared" si="3"/>
        <v>99.351238568467707</v>
      </c>
      <c r="H13" s="27" t="s">
        <v>131</v>
      </c>
    </row>
    <row r="14" spans="1:8" ht="31.5" x14ac:dyDescent="0.25">
      <c r="A14" s="10" t="s">
        <v>13</v>
      </c>
      <c r="B14" s="21" t="s">
        <v>55</v>
      </c>
      <c r="C14" s="25">
        <f>C15</f>
        <v>153755.9</v>
      </c>
      <c r="D14" s="14">
        <f>D15</f>
        <v>185476.4</v>
      </c>
      <c r="E14" s="14">
        <f>E15</f>
        <v>183357.1</v>
      </c>
      <c r="F14" s="14">
        <f t="shared" ref="F14:F50" si="5">IFERROR(E14/C14*100,0)</f>
        <v>119.25207422934665</v>
      </c>
      <c r="G14" s="14">
        <f t="shared" ref="G14:G50" si="6">IFERROR(E14/D14*100,0)</f>
        <v>98.857374846611222</v>
      </c>
      <c r="H14" s="27"/>
    </row>
    <row r="15" spans="1:8" ht="102" x14ac:dyDescent="0.25">
      <c r="A15" s="13" t="s">
        <v>14</v>
      </c>
      <c r="B15" s="22" t="s">
        <v>91</v>
      </c>
      <c r="C15" s="33">
        <v>153755.9</v>
      </c>
      <c r="D15" s="38">
        <v>185476.4</v>
      </c>
      <c r="E15" s="38">
        <v>183357.1</v>
      </c>
      <c r="F15" s="39">
        <f t="shared" si="5"/>
        <v>119.25207422934665</v>
      </c>
      <c r="G15" s="15">
        <f t="shared" si="6"/>
        <v>98.857374846611222</v>
      </c>
      <c r="H15" s="27" t="s">
        <v>132</v>
      </c>
    </row>
    <row r="16" spans="1:8" ht="15.75" x14ac:dyDescent="0.25">
      <c r="A16" s="10" t="s">
        <v>15</v>
      </c>
      <c r="B16" s="21" t="s">
        <v>56</v>
      </c>
      <c r="C16" s="25">
        <f>C17+C18+C19+C20+C21</f>
        <v>2287620.5</v>
      </c>
      <c r="D16" s="14">
        <f>SUM(D19+D21+D18+D20+D17)</f>
        <v>3508045.4000000004</v>
      </c>
      <c r="E16" s="14">
        <f>SUM(E19+E21+E18+E20+E17)</f>
        <v>3215213.5</v>
      </c>
      <c r="F16" s="14">
        <f t="shared" si="5"/>
        <v>140.54837767015988</v>
      </c>
      <c r="G16" s="14">
        <f t="shared" si="6"/>
        <v>91.652562421227486</v>
      </c>
      <c r="H16" s="27"/>
    </row>
    <row r="17" spans="1:8" ht="39.75" customHeight="1" x14ac:dyDescent="0.25">
      <c r="A17" s="16" t="s">
        <v>16</v>
      </c>
      <c r="B17" s="23" t="s">
        <v>57</v>
      </c>
      <c r="C17" s="36">
        <v>15408.5</v>
      </c>
      <c r="D17" s="38">
        <v>16366.5</v>
      </c>
      <c r="E17" s="38">
        <v>15943.2</v>
      </c>
      <c r="F17" s="15">
        <f>IFERROR(E17/C17*100,0)</f>
        <v>103.47016257260604</v>
      </c>
      <c r="G17" s="15">
        <f>IFERROR(E17/D17*100,0)</f>
        <v>97.413619283292093</v>
      </c>
      <c r="H17" s="27" t="s">
        <v>134</v>
      </c>
    </row>
    <row r="18" spans="1:8" ht="25.5" x14ac:dyDescent="0.25">
      <c r="A18" s="13" t="s">
        <v>17</v>
      </c>
      <c r="B18" s="22" t="s">
        <v>58</v>
      </c>
      <c r="C18" s="36">
        <v>6326.7</v>
      </c>
      <c r="D18" s="38">
        <v>24038.5</v>
      </c>
      <c r="E18" s="38">
        <v>24011.3</v>
      </c>
      <c r="F18" s="39">
        <f t="shared" si="5"/>
        <v>379.52329018287571</v>
      </c>
      <c r="G18" s="15">
        <f t="shared" si="6"/>
        <v>99.886848181042907</v>
      </c>
      <c r="H18" s="27" t="s">
        <v>128</v>
      </c>
    </row>
    <row r="19" spans="1:8" ht="60" customHeight="1" x14ac:dyDescent="0.25">
      <c r="A19" s="13" t="s">
        <v>18</v>
      </c>
      <c r="B19" s="22" t="s">
        <v>59</v>
      </c>
      <c r="C19" s="36">
        <v>258760.90000000002</v>
      </c>
      <c r="D19" s="38">
        <v>369620.1</v>
      </c>
      <c r="E19" s="38">
        <v>361920.2</v>
      </c>
      <c r="F19" s="39">
        <f t="shared" si="5"/>
        <v>139.86664909574822</v>
      </c>
      <c r="G19" s="15">
        <f t="shared" si="6"/>
        <v>97.916807013471413</v>
      </c>
      <c r="H19" s="27" t="s">
        <v>117</v>
      </c>
    </row>
    <row r="20" spans="1:8" ht="91.5" customHeight="1" x14ac:dyDescent="0.25">
      <c r="A20" s="35" t="s">
        <v>98</v>
      </c>
      <c r="B20" s="22" t="s">
        <v>60</v>
      </c>
      <c r="C20" s="36">
        <v>964349.6</v>
      </c>
      <c r="D20" s="38">
        <v>1686326.2</v>
      </c>
      <c r="E20" s="38">
        <v>1401644.7</v>
      </c>
      <c r="F20" s="39">
        <f t="shared" si="5"/>
        <v>145.34611721724156</v>
      </c>
      <c r="G20" s="15">
        <f t="shared" si="6"/>
        <v>83.118242484757701</v>
      </c>
      <c r="H20" s="27" t="s">
        <v>116</v>
      </c>
    </row>
    <row r="21" spans="1:8" ht="63.75" x14ac:dyDescent="0.25">
      <c r="A21" s="12" t="s">
        <v>19</v>
      </c>
      <c r="B21" s="22" t="s">
        <v>61</v>
      </c>
      <c r="C21" s="36">
        <v>1042774.8</v>
      </c>
      <c r="D21" s="38">
        <v>1411694.1</v>
      </c>
      <c r="E21" s="38">
        <v>1411694.1</v>
      </c>
      <c r="F21" s="39">
        <f t="shared" si="5"/>
        <v>135.37861674447828</v>
      </c>
      <c r="G21" s="15">
        <f t="shared" si="6"/>
        <v>100</v>
      </c>
      <c r="H21" s="27" t="s">
        <v>118</v>
      </c>
    </row>
    <row r="22" spans="1:8" ht="15.75" x14ac:dyDescent="0.25">
      <c r="A22" s="10" t="s">
        <v>20</v>
      </c>
      <c r="B22" s="21" t="s">
        <v>62</v>
      </c>
      <c r="C22" s="25">
        <f>C23+C24+C25+C26</f>
        <v>3450843.0999999996</v>
      </c>
      <c r="D22" s="11">
        <f>SUM(D23+D24+D26+D25)</f>
        <v>5222346.6999999993</v>
      </c>
      <c r="E22" s="11">
        <f>SUM(E23+E24+E26+E25)</f>
        <v>4871078.8999999994</v>
      </c>
      <c r="F22" s="11">
        <f t="shared" si="5"/>
        <v>141.15619745215307</v>
      </c>
      <c r="G22" s="11">
        <f t="shared" si="6"/>
        <v>93.27375564705423</v>
      </c>
      <c r="H22" s="27"/>
    </row>
    <row r="23" spans="1:8" ht="38.25" x14ac:dyDescent="0.25">
      <c r="A23" s="13" t="s">
        <v>21</v>
      </c>
      <c r="B23" s="22" t="s">
        <v>63</v>
      </c>
      <c r="C23" s="33">
        <v>23264.100000000002</v>
      </c>
      <c r="D23" s="38">
        <v>123660.3</v>
      </c>
      <c r="E23" s="38">
        <v>111698.4</v>
      </c>
      <c r="F23" s="39">
        <f t="shared" si="5"/>
        <v>480.13204895095873</v>
      </c>
      <c r="G23" s="15">
        <f t="shared" si="6"/>
        <v>90.326806582225643</v>
      </c>
      <c r="H23" s="27" t="s">
        <v>127</v>
      </c>
    </row>
    <row r="24" spans="1:8" ht="102" x14ac:dyDescent="0.25">
      <c r="A24" s="13" t="s">
        <v>22</v>
      </c>
      <c r="B24" s="22" t="s">
        <v>64</v>
      </c>
      <c r="C24" s="33">
        <v>2832305.1999999997</v>
      </c>
      <c r="D24" s="38">
        <v>3747229.2</v>
      </c>
      <c r="E24" s="38">
        <v>3583124.9</v>
      </c>
      <c r="F24" s="39">
        <f t="shared" si="5"/>
        <v>126.50913821010535</v>
      </c>
      <c r="G24" s="15">
        <f t="shared" si="6"/>
        <v>95.620649518849802</v>
      </c>
      <c r="H24" s="27" t="s">
        <v>126</v>
      </c>
    </row>
    <row r="25" spans="1:8" ht="156.75" customHeight="1" x14ac:dyDescent="0.25">
      <c r="A25" s="13" t="s">
        <v>23</v>
      </c>
      <c r="B25" s="22" t="s">
        <v>65</v>
      </c>
      <c r="C25" s="33">
        <v>407180.9</v>
      </c>
      <c r="D25" s="38">
        <v>1160618.8999999999</v>
      </c>
      <c r="E25" s="38">
        <v>985963.1</v>
      </c>
      <c r="F25" s="39">
        <f t="shared" si="5"/>
        <v>242.14374986645981</v>
      </c>
      <c r="G25" s="15">
        <f t="shared" si="6"/>
        <v>84.95149441388557</v>
      </c>
      <c r="H25" s="42" t="s">
        <v>111</v>
      </c>
    </row>
    <row r="26" spans="1:8" ht="63.75" x14ac:dyDescent="0.25">
      <c r="A26" s="13" t="s">
        <v>24</v>
      </c>
      <c r="B26" s="22" t="s">
        <v>66</v>
      </c>
      <c r="C26" s="33">
        <v>188092.9</v>
      </c>
      <c r="D26" s="38">
        <v>190838.3</v>
      </c>
      <c r="E26" s="38">
        <v>190292.5</v>
      </c>
      <c r="F26" s="15">
        <f t="shared" si="5"/>
        <v>101.16942213129789</v>
      </c>
      <c r="G26" s="15">
        <f t="shared" si="6"/>
        <v>99.713998709902569</v>
      </c>
      <c r="H26" s="27" t="s">
        <v>124</v>
      </c>
    </row>
    <row r="27" spans="1:8" ht="15.75" x14ac:dyDescent="0.25">
      <c r="A27" s="10" t="s">
        <v>92</v>
      </c>
      <c r="B27" s="21" t="s">
        <v>94</v>
      </c>
      <c r="C27" s="32">
        <f>C28</f>
        <v>21558.9</v>
      </c>
      <c r="D27" s="32">
        <f>D28</f>
        <v>20879.2</v>
      </c>
      <c r="E27" s="32">
        <f>E28</f>
        <v>18205.099999999999</v>
      </c>
      <c r="F27" s="32">
        <f t="shared" si="5"/>
        <v>84.443547676365654</v>
      </c>
      <c r="G27" s="32">
        <f t="shared" si="6"/>
        <v>87.192516954672584</v>
      </c>
      <c r="H27" s="27"/>
    </row>
    <row r="28" spans="1:8" ht="30" x14ac:dyDescent="0.25">
      <c r="A28" s="13" t="s">
        <v>93</v>
      </c>
      <c r="B28" s="22" t="s">
        <v>95</v>
      </c>
      <c r="C28" s="33">
        <v>21558.9</v>
      </c>
      <c r="D28" s="38">
        <v>20879.2</v>
      </c>
      <c r="E28" s="38">
        <v>18205.099999999999</v>
      </c>
      <c r="F28" s="39">
        <f t="shared" si="5"/>
        <v>84.443547676365654</v>
      </c>
      <c r="G28" s="15">
        <f>IFERROR(E28/D28*100,0)</f>
        <v>87.192516954672584</v>
      </c>
      <c r="H28" s="27" t="s">
        <v>135</v>
      </c>
    </row>
    <row r="29" spans="1:8" ht="15.75" x14ac:dyDescent="0.25">
      <c r="A29" s="10" t="s">
        <v>25</v>
      </c>
      <c r="B29" s="21" t="s">
        <v>67</v>
      </c>
      <c r="C29" s="25">
        <f>C30+C31+C32+C33+C34</f>
        <v>5139942</v>
      </c>
      <c r="D29" s="14">
        <f>SUM(D30+D31+D33+D34)+D32</f>
        <v>5749978.5999999996</v>
      </c>
      <c r="E29" s="14">
        <f>SUM(E30+E31+E33+E34)+E32</f>
        <v>5697501.5999999996</v>
      </c>
      <c r="F29" s="14">
        <f t="shared" si="5"/>
        <v>110.84758543968005</v>
      </c>
      <c r="G29" s="14">
        <f t="shared" si="6"/>
        <v>99.087353125105551</v>
      </c>
      <c r="H29" s="27"/>
    </row>
    <row r="30" spans="1:8" ht="178.5" x14ac:dyDescent="0.25">
      <c r="A30" s="13" t="s">
        <v>26</v>
      </c>
      <c r="B30" s="22" t="s">
        <v>68</v>
      </c>
      <c r="C30" s="33">
        <v>1697849.2</v>
      </c>
      <c r="D30" s="38">
        <v>1913483.7</v>
      </c>
      <c r="E30" s="38">
        <v>1910219.4</v>
      </c>
      <c r="F30" s="15">
        <f t="shared" si="5"/>
        <v>112.50818977327314</v>
      </c>
      <c r="G30" s="15">
        <f t="shared" si="6"/>
        <v>99.829405392896732</v>
      </c>
      <c r="H30" s="27" t="s">
        <v>112</v>
      </c>
    </row>
    <row r="31" spans="1:8" ht="140.25" x14ac:dyDescent="0.25">
      <c r="A31" s="13" t="s">
        <v>27</v>
      </c>
      <c r="B31" s="22" t="s">
        <v>69</v>
      </c>
      <c r="C31" s="33">
        <v>2874730.4</v>
      </c>
      <c r="D31" s="38">
        <v>3171018.6</v>
      </c>
      <c r="E31" s="38">
        <v>3124904.1</v>
      </c>
      <c r="F31" s="15">
        <f>IFERROR(E31/C31*100,0)</f>
        <v>108.70250998145774</v>
      </c>
      <c r="G31" s="15">
        <f t="shared" si="6"/>
        <v>98.545751198053523</v>
      </c>
      <c r="H31" s="27" t="s">
        <v>113</v>
      </c>
    </row>
    <row r="32" spans="1:8" ht="117.75" customHeight="1" x14ac:dyDescent="0.25">
      <c r="A32" s="13" t="s">
        <v>28</v>
      </c>
      <c r="B32" s="22" t="s">
        <v>70</v>
      </c>
      <c r="C32" s="33">
        <v>355414.19999999995</v>
      </c>
      <c r="D32" s="38">
        <v>424485.7</v>
      </c>
      <c r="E32" s="38">
        <v>421717.9</v>
      </c>
      <c r="F32" s="15">
        <f t="shared" si="5"/>
        <v>118.65533228554179</v>
      </c>
      <c r="G32" s="15">
        <f t="shared" si="6"/>
        <v>99.347963900786297</v>
      </c>
      <c r="H32" s="27" t="s">
        <v>114</v>
      </c>
    </row>
    <row r="33" spans="1:9" ht="89.25" x14ac:dyDescent="0.25">
      <c r="A33" s="13" t="s">
        <v>136</v>
      </c>
      <c r="B33" s="22" t="s">
        <v>71</v>
      </c>
      <c r="C33" s="33">
        <v>23018.2</v>
      </c>
      <c r="D33" s="38">
        <v>37818.6</v>
      </c>
      <c r="E33" s="38">
        <v>37818.6</v>
      </c>
      <c r="F33" s="15">
        <f t="shared" si="5"/>
        <v>164.29868538808421</v>
      </c>
      <c r="G33" s="15">
        <f t="shared" si="6"/>
        <v>100</v>
      </c>
      <c r="H33" s="43" t="s">
        <v>137</v>
      </c>
    </row>
    <row r="34" spans="1:9" ht="153" x14ac:dyDescent="0.25">
      <c r="A34" s="13" t="s">
        <v>29</v>
      </c>
      <c r="B34" s="22" t="s">
        <v>72</v>
      </c>
      <c r="C34" s="33">
        <v>188930</v>
      </c>
      <c r="D34" s="38">
        <v>203172</v>
      </c>
      <c r="E34" s="38">
        <v>202841.60000000001</v>
      </c>
      <c r="F34" s="15">
        <f t="shared" si="5"/>
        <v>107.36336209178003</v>
      </c>
      <c r="G34" s="15">
        <f t="shared" si="6"/>
        <v>99.837379166420575</v>
      </c>
      <c r="H34" s="27" t="s">
        <v>115</v>
      </c>
    </row>
    <row r="35" spans="1:9" ht="15.75" x14ac:dyDescent="0.25">
      <c r="A35" s="10" t="s">
        <v>30</v>
      </c>
      <c r="B35" s="21" t="s">
        <v>73</v>
      </c>
      <c r="C35" s="25">
        <f>C36+C37</f>
        <v>363238.8</v>
      </c>
      <c r="D35" s="11">
        <f>SUM(D36+D37)</f>
        <v>491430.9</v>
      </c>
      <c r="E35" s="11">
        <f>SUM(E36+E37)</f>
        <v>488956.1</v>
      </c>
      <c r="F35" s="11">
        <f t="shared" si="5"/>
        <v>134.6100967187426</v>
      </c>
      <c r="G35" s="11">
        <f t="shared" si="6"/>
        <v>99.496409362943993</v>
      </c>
      <c r="H35" s="27"/>
    </row>
    <row r="36" spans="1:9" ht="140.25" x14ac:dyDescent="0.25">
      <c r="A36" s="13" t="s">
        <v>31</v>
      </c>
      <c r="B36" s="22" t="s">
        <v>74</v>
      </c>
      <c r="C36" s="36">
        <v>279000.5</v>
      </c>
      <c r="D36" s="38">
        <v>388249.4</v>
      </c>
      <c r="E36" s="38">
        <v>385776.3</v>
      </c>
      <c r="F36" s="15">
        <f t="shared" si="5"/>
        <v>138.27082747163536</v>
      </c>
      <c r="G36" s="15">
        <f t="shared" si="6"/>
        <v>99.36301253781717</v>
      </c>
      <c r="H36" s="27" t="s">
        <v>103</v>
      </c>
    </row>
    <row r="37" spans="1:9" ht="124.5" customHeight="1" x14ac:dyDescent="0.25">
      <c r="A37" s="13" t="s">
        <v>32</v>
      </c>
      <c r="B37" s="22" t="s">
        <v>75</v>
      </c>
      <c r="C37" s="36">
        <v>84238.3</v>
      </c>
      <c r="D37" s="38">
        <v>103181.5</v>
      </c>
      <c r="E37" s="38">
        <v>103179.8</v>
      </c>
      <c r="F37" s="39">
        <f t="shared" si="5"/>
        <v>122.48561521303256</v>
      </c>
      <c r="G37" s="15">
        <f t="shared" si="6"/>
        <v>99.998352417826837</v>
      </c>
      <c r="H37" s="27" t="s">
        <v>110</v>
      </c>
    </row>
    <row r="38" spans="1:9" ht="15.75" x14ac:dyDescent="0.25">
      <c r="A38" s="10" t="s">
        <v>33</v>
      </c>
      <c r="B38" s="21" t="s">
        <v>76</v>
      </c>
      <c r="C38" s="25">
        <f>C39+C40+C41</f>
        <v>338450.89999999997</v>
      </c>
      <c r="D38" s="11">
        <f>SUM(D39+D40+D41)</f>
        <v>346266.8</v>
      </c>
      <c r="E38" s="11">
        <f>SUM(E39+E40+E41)</f>
        <v>311297.10355</v>
      </c>
      <c r="F38" s="11">
        <f t="shared" si="5"/>
        <v>91.977035236130277</v>
      </c>
      <c r="G38" s="11">
        <f t="shared" si="6"/>
        <v>89.900938683697092</v>
      </c>
      <c r="H38" s="27"/>
    </row>
    <row r="39" spans="1:9" ht="15.75" x14ac:dyDescent="0.25">
      <c r="A39" s="12" t="s">
        <v>34</v>
      </c>
      <c r="B39" s="22" t="s">
        <v>77</v>
      </c>
      <c r="C39" s="33">
        <v>11563.1</v>
      </c>
      <c r="D39" s="38">
        <v>11617.9</v>
      </c>
      <c r="E39" s="38">
        <v>11617.903550000001</v>
      </c>
      <c r="F39" s="15">
        <f t="shared" si="5"/>
        <v>100.47395205437988</v>
      </c>
      <c r="G39" s="15">
        <f t="shared" si="6"/>
        <v>100.00003055629676</v>
      </c>
      <c r="H39" s="27"/>
    </row>
    <row r="40" spans="1:9" ht="51" x14ac:dyDescent="0.25">
      <c r="A40" s="12" t="s">
        <v>35</v>
      </c>
      <c r="B40" s="22" t="s">
        <v>78</v>
      </c>
      <c r="C40" s="33">
        <v>43303.7</v>
      </c>
      <c r="D40" s="38">
        <v>40007.699999999997</v>
      </c>
      <c r="E40" s="38">
        <v>30418.2</v>
      </c>
      <c r="F40" s="39">
        <f t="shared" si="5"/>
        <v>70.243882162494202</v>
      </c>
      <c r="G40" s="15">
        <f t="shared" si="6"/>
        <v>76.030864058668712</v>
      </c>
      <c r="H40" s="27" t="s">
        <v>109</v>
      </c>
    </row>
    <row r="41" spans="1:9" ht="51" x14ac:dyDescent="0.25">
      <c r="A41" s="12" t="s">
        <v>36</v>
      </c>
      <c r="B41" s="22" t="s">
        <v>79</v>
      </c>
      <c r="C41" s="33">
        <v>283584.09999999998</v>
      </c>
      <c r="D41" s="38">
        <v>294641.2</v>
      </c>
      <c r="E41" s="38">
        <v>269261</v>
      </c>
      <c r="F41" s="15">
        <f t="shared" si="5"/>
        <v>94.949258438678342</v>
      </c>
      <c r="G41" s="15">
        <f t="shared" si="6"/>
        <v>91.386065492538037</v>
      </c>
      <c r="H41" s="27" t="s">
        <v>121</v>
      </c>
      <c r="I41" s="26"/>
    </row>
    <row r="42" spans="1:9" ht="15.75" x14ac:dyDescent="0.25">
      <c r="A42" s="10" t="s">
        <v>37</v>
      </c>
      <c r="B42" s="21" t="s">
        <v>80</v>
      </c>
      <c r="C42" s="25">
        <f>C43+C44+C45</f>
        <v>182208.60000000003</v>
      </c>
      <c r="D42" s="25">
        <f t="shared" ref="D42:E42" si="7">D43+D44+D45</f>
        <v>272332.40000000002</v>
      </c>
      <c r="E42" s="25">
        <f t="shared" si="7"/>
        <v>266214.3</v>
      </c>
      <c r="F42" s="14">
        <f t="shared" si="5"/>
        <v>146.10413558964831</v>
      </c>
      <c r="G42" s="14">
        <f t="shared" si="6"/>
        <v>97.753443953051473</v>
      </c>
      <c r="H42" s="27"/>
    </row>
    <row r="43" spans="1:9" ht="38.25" x14ac:dyDescent="0.25">
      <c r="A43" s="12" t="s">
        <v>38</v>
      </c>
      <c r="B43" s="22" t="s">
        <v>81</v>
      </c>
      <c r="C43" s="33">
        <v>43374.799999999996</v>
      </c>
      <c r="D43" s="38">
        <v>51151.6</v>
      </c>
      <c r="E43" s="38">
        <v>51151.6</v>
      </c>
      <c r="F43" s="39">
        <f t="shared" si="5"/>
        <v>117.92930457316231</v>
      </c>
      <c r="G43" s="15">
        <f t="shared" si="6"/>
        <v>100</v>
      </c>
      <c r="H43" s="27" t="s">
        <v>120</v>
      </c>
    </row>
    <row r="44" spans="1:9" ht="104.25" customHeight="1" x14ac:dyDescent="0.25">
      <c r="A44" s="12" t="s">
        <v>39</v>
      </c>
      <c r="B44" s="22" t="s">
        <v>82</v>
      </c>
      <c r="C44" s="33">
        <v>4713.8999999999996</v>
      </c>
      <c r="D44" s="38">
        <v>13846.2</v>
      </c>
      <c r="E44" s="38">
        <v>13281.6</v>
      </c>
      <c r="F44" s="39">
        <f t="shared" si="5"/>
        <v>281.75396168777451</v>
      </c>
      <c r="G44" s="15">
        <f t="shared" si="6"/>
        <v>95.922346925510254</v>
      </c>
      <c r="H44" s="42" t="s">
        <v>119</v>
      </c>
    </row>
    <row r="45" spans="1:9" ht="114.75" x14ac:dyDescent="0.25">
      <c r="A45" s="34" t="s">
        <v>97</v>
      </c>
      <c r="B45" s="22" t="s">
        <v>96</v>
      </c>
      <c r="C45" s="33">
        <v>134119.90000000002</v>
      </c>
      <c r="D45" s="38">
        <v>207334.6</v>
      </c>
      <c r="E45" s="38">
        <v>201781.1</v>
      </c>
      <c r="F45" s="39">
        <f t="shared" ref="F45" si="8">IFERROR(E45/C45*100,0)</f>
        <v>150.44829290806209</v>
      </c>
      <c r="G45" s="15">
        <f t="shared" ref="G45" si="9">IFERROR(E45/D45*100,0)</f>
        <v>97.321479386460339</v>
      </c>
      <c r="H45" s="27" t="s">
        <v>122</v>
      </c>
    </row>
    <row r="46" spans="1:9" ht="15.75" x14ac:dyDescent="0.25">
      <c r="A46" s="10" t="s">
        <v>40</v>
      </c>
      <c r="B46" s="21" t="s">
        <v>83</v>
      </c>
      <c r="C46" s="25">
        <f>C47</f>
        <v>30640.3</v>
      </c>
      <c r="D46" s="14">
        <f>SUM(D47)</f>
        <v>33471.699999999997</v>
      </c>
      <c r="E46" s="14">
        <f>SUM(E47)</f>
        <v>33471.699999999997</v>
      </c>
      <c r="F46" s="14">
        <f t="shared" si="5"/>
        <v>109.24077114127473</v>
      </c>
      <c r="G46" s="14">
        <f t="shared" si="6"/>
        <v>100</v>
      </c>
      <c r="H46" s="27"/>
    </row>
    <row r="47" spans="1:9" ht="25.5" x14ac:dyDescent="0.25">
      <c r="A47" s="12" t="s">
        <v>41</v>
      </c>
      <c r="B47" s="22" t="s">
        <v>84</v>
      </c>
      <c r="C47" s="33">
        <v>30640.3</v>
      </c>
      <c r="D47" s="38">
        <v>33471.699999999997</v>
      </c>
      <c r="E47" s="38">
        <v>33471.699999999997</v>
      </c>
      <c r="F47" s="39">
        <f t="shared" si="5"/>
        <v>109.24077114127473</v>
      </c>
      <c r="G47" s="15">
        <f t="shared" si="6"/>
        <v>100</v>
      </c>
      <c r="H47" s="27" t="s">
        <v>123</v>
      </c>
    </row>
    <row r="48" spans="1:9" ht="33" x14ac:dyDescent="0.25">
      <c r="A48" s="17" t="s">
        <v>42</v>
      </c>
      <c r="B48" s="21" t="s">
        <v>85</v>
      </c>
      <c r="C48" s="25">
        <f>C49</f>
        <v>128753.2</v>
      </c>
      <c r="D48" s="14">
        <f>SUM(D49)</f>
        <v>40057</v>
      </c>
      <c r="E48" s="14">
        <f>SUM(E49)</f>
        <v>30819.3</v>
      </c>
      <c r="F48" s="14">
        <f t="shared" si="5"/>
        <v>23.936725456144003</v>
      </c>
      <c r="G48" s="14">
        <f t="shared" si="6"/>
        <v>76.938612477219962</v>
      </c>
      <c r="H48" s="27"/>
    </row>
    <row r="49" spans="1:8" ht="38.25" x14ac:dyDescent="0.25">
      <c r="A49" s="12" t="s">
        <v>43</v>
      </c>
      <c r="B49" s="22" t="s">
        <v>86</v>
      </c>
      <c r="C49" s="36">
        <v>128753.2</v>
      </c>
      <c r="D49" s="38">
        <v>40057</v>
      </c>
      <c r="E49" s="38">
        <v>30819.3</v>
      </c>
      <c r="F49" s="39">
        <f t="shared" si="5"/>
        <v>23.936725456144003</v>
      </c>
      <c r="G49" s="15">
        <f t="shared" si="6"/>
        <v>76.938612477219962</v>
      </c>
      <c r="H49" s="29" t="s">
        <v>108</v>
      </c>
    </row>
    <row r="50" spans="1:8" ht="15.75" x14ac:dyDescent="0.25">
      <c r="A50" s="18" t="s">
        <v>44</v>
      </c>
      <c r="B50" s="21" t="s">
        <v>87</v>
      </c>
      <c r="C50" s="19">
        <f>SUM(C4+C14+C16+C22+C29+C35+C38+C42+C46+C48)+C27</f>
        <v>12995983.1</v>
      </c>
      <c r="D50" s="19">
        <f t="shared" ref="D50:E50" si="10">SUM(D4+D14+D16+D22+D29+D35+D38+D42+D46+D48)+D27</f>
        <v>16874702.299999997</v>
      </c>
      <c r="E50" s="19">
        <f t="shared" si="10"/>
        <v>16100247.403549999</v>
      </c>
      <c r="F50" s="14">
        <f t="shared" si="5"/>
        <v>123.88633687550733</v>
      </c>
      <c r="G50" s="14">
        <f t="shared" si="6"/>
        <v>95.410556686087446</v>
      </c>
      <c r="H50" s="27"/>
    </row>
    <row r="51" spans="1:8" ht="25.5" hidden="1" x14ac:dyDescent="0.25">
      <c r="A51" s="20" t="s">
        <v>45</v>
      </c>
      <c r="B51" s="21"/>
      <c r="C51" s="11">
        <v>0</v>
      </c>
      <c r="D51" s="11"/>
      <c r="E51" s="11"/>
      <c r="F51" s="11"/>
      <c r="G51" s="11"/>
      <c r="H51" s="30"/>
    </row>
    <row r="53" spans="1:8" x14ac:dyDescent="0.25">
      <c r="E53" s="26"/>
    </row>
  </sheetData>
  <mergeCells count="2">
    <mergeCell ref="A1:H1"/>
    <mergeCell ref="F2:H2"/>
  </mergeCells>
  <phoneticPr fontId="16" type="noConversion"/>
  <pageMargins left="0.15748031496062992" right="0.15748031496062992" top="0.43307086614173229" bottom="0.39370078740157483" header="0.31496062992125984" footer="0.31496062992125984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Захаревич Елена</cp:lastModifiedBy>
  <cp:lastPrinted>2020-03-27T02:06:00Z</cp:lastPrinted>
  <dcterms:created xsi:type="dcterms:W3CDTF">2015-11-05T02:13:32Z</dcterms:created>
  <dcterms:modified xsi:type="dcterms:W3CDTF">2025-06-18T03:19:43Z</dcterms:modified>
</cp:coreProperties>
</file>